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Income Stmt" sheetId="1" r:id="rId1"/>
    <sheet name="Cash Flow" sheetId="2" r:id="rId2"/>
    <sheet name="Balance Sheet" sheetId="3" r:id="rId3"/>
    <sheet name="Equity Stmt" sheetId="4" r:id="rId4"/>
  </sheets>
  <definedNames>
    <definedName name="_xlnm.Print_Area" localSheetId="1">'Cash Flow'!$A$1:$E$63</definedName>
  </definedNames>
  <calcPr fullCalcOnLoad="1"/>
</workbook>
</file>

<file path=xl/sharedStrings.xml><?xml version="1.0" encoding="utf-8"?>
<sst xmlns="http://schemas.openxmlformats.org/spreadsheetml/2006/main" count="171" uniqueCount="132">
  <si>
    <t>MESB Berhad</t>
  </si>
  <si>
    <t>Condensed Consolidated Income Statements</t>
  </si>
  <si>
    <t>CURRENT</t>
  </si>
  <si>
    <t>TO DATE</t>
  </si>
  <si>
    <t>CUMULATIVE</t>
  </si>
  <si>
    <t>COMPARATIVE</t>
  </si>
  <si>
    <t>revenue</t>
  </si>
  <si>
    <t>Revenue</t>
  </si>
  <si>
    <t>Other Operating Income</t>
  </si>
  <si>
    <t>Finance costs</t>
  </si>
  <si>
    <t>Investing Results</t>
  </si>
  <si>
    <t>Taxation</t>
  </si>
  <si>
    <t>Minority Interest</t>
  </si>
  <si>
    <t>EPS - Basic</t>
  </si>
  <si>
    <t xml:space="preserve">        - Diluted</t>
  </si>
  <si>
    <t>Condensed Consolidated Balance Sheets</t>
  </si>
  <si>
    <t xml:space="preserve">As at </t>
  </si>
  <si>
    <t>Property, Plant &amp; Equipment</t>
  </si>
  <si>
    <t>Intangible Assets</t>
  </si>
  <si>
    <t>Investments in Associate and Joint Ventures</t>
  </si>
  <si>
    <t>Other Investments</t>
  </si>
  <si>
    <t>Current Assets</t>
  </si>
  <si>
    <t xml:space="preserve">           Inventories</t>
  </si>
  <si>
    <t xml:space="preserve">           Cash &amp; Cash Equivalents</t>
  </si>
  <si>
    <t>Current Liabilities</t>
  </si>
  <si>
    <t xml:space="preserve">           Trade &amp; Other Creditors</t>
  </si>
  <si>
    <t xml:space="preserve">           Taxation</t>
  </si>
  <si>
    <t>Net Current Assets/(Liabilities)</t>
  </si>
  <si>
    <t>Share Capital</t>
  </si>
  <si>
    <t>Reserves</t>
  </si>
  <si>
    <t>Shareholders' Fund</t>
  </si>
  <si>
    <t>Minorities Interest</t>
  </si>
  <si>
    <t>Long Term Liabilities</t>
  </si>
  <si>
    <t xml:space="preserve">            Borrowings</t>
  </si>
  <si>
    <t xml:space="preserve">            Bonds (Debt securities)</t>
  </si>
  <si>
    <t xml:space="preserve">            Other deferred liabilities</t>
  </si>
  <si>
    <t xml:space="preserve">(The Condensed Consolidated Balance Sheets should be read in conjunction with </t>
  </si>
  <si>
    <t xml:space="preserve">(The Condensed Consolidated Income Statements should be read in conjunction with </t>
  </si>
  <si>
    <t>Condensed Consolidated Cash Flow Statements</t>
  </si>
  <si>
    <t>ended</t>
  </si>
  <si>
    <t>Adjustment for non-cash flow:-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</si>
  <si>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</si>
  <si>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</si>
  <si>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</si>
  <si>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</si>
  <si>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</si>
  <si>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</si>
  <si>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Net Change in Cash &amp; Cash Equivalents</t>
  </si>
  <si>
    <t>Cash &amp; Cash Equivalents at beginning of year</t>
  </si>
  <si>
    <t xml:space="preserve">(The Condensed Consolidated Cash Flow Statements should be read in conjunction with </t>
  </si>
  <si>
    <t>Condensed Consolidated Statements of Changes in Equity</t>
  </si>
  <si>
    <t>Reserve</t>
  </si>
  <si>
    <t>attributable to</t>
  </si>
  <si>
    <t>Capital</t>
  </si>
  <si>
    <t>Total</t>
  </si>
  <si>
    <t>Retained</t>
  </si>
  <si>
    <t>Profits</t>
  </si>
  <si>
    <t xml:space="preserve">(The Condensed Consolidated Statements of Changes in Equity should be read in conjunction with </t>
  </si>
  <si>
    <t>Balance at beginning of year</t>
  </si>
  <si>
    <t>Balance at end of period</t>
  </si>
  <si>
    <t>QTR ENDED</t>
  </si>
  <si>
    <t>RM</t>
  </si>
  <si>
    <t xml:space="preserve">           Trade &amp; Other Debtors</t>
  </si>
  <si>
    <t xml:space="preserve">           Taxation Refundable</t>
  </si>
  <si>
    <t>Net Profit/(loss) before tax</t>
  </si>
  <si>
    <t>(Gain)/loss on disposal of investments</t>
  </si>
  <si>
    <t>Interest Income</t>
  </si>
  <si>
    <t>(Gain)/loss on disposal of fixed assets</t>
  </si>
  <si>
    <t>Dividend Income</t>
  </si>
  <si>
    <t>Interest expense</t>
  </si>
  <si>
    <t>Net Change in work in progress</t>
  </si>
  <si>
    <t>Cash For Operation</t>
  </si>
  <si>
    <t>Interest Paid</t>
  </si>
  <si>
    <t>Tax Paid</t>
  </si>
  <si>
    <t xml:space="preserve">            Equity investments</t>
  </si>
  <si>
    <t xml:space="preserve">            Proceeds from disposal of fixed assets</t>
  </si>
  <si>
    <t xml:space="preserve">            Purchase of fixed assets</t>
  </si>
  <si>
    <t>Cash &amp; Cash Equivalents</t>
  </si>
  <si>
    <t xml:space="preserve">Bank Overdraft </t>
  </si>
  <si>
    <t>Operating Overheads</t>
  </si>
  <si>
    <t>Profit after taxation for the period</t>
  </si>
  <si>
    <t>Dividend</t>
  </si>
  <si>
    <t>Depreciation of fixed assets</t>
  </si>
  <si>
    <t>Profit/(loss) from Operations</t>
  </si>
  <si>
    <t>Profit/(loss) before tax</t>
  </si>
  <si>
    <t>Profit/(loss) after tax</t>
  </si>
  <si>
    <t>Net Profit/(loss) for the period</t>
  </si>
  <si>
    <t xml:space="preserve">Note :- </t>
  </si>
  <si>
    <t>Cash &amp; Cash Equivalents at end of year (Note 1)</t>
  </si>
  <si>
    <t xml:space="preserve">Operating Expenses </t>
  </si>
  <si>
    <t>**</t>
  </si>
  <si>
    <t>(Gain)/loss on disposal of associate</t>
  </si>
  <si>
    <t>Other Assets</t>
  </si>
  <si>
    <t xml:space="preserve">           Amount Owing by Contract Customers</t>
  </si>
  <si>
    <t xml:space="preserve">           Amount Owing to Contract Customers</t>
  </si>
  <si>
    <t>Proposed Dividend</t>
  </si>
  <si>
    <t>Net Tangible Assets per share (sen)</t>
  </si>
  <si>
    <t>Dividend (paid)</t>
  </si>
  <si>
    <t xml:space="preserve">Proposed </t>
  </si>
  <si>
    <t>Allowance for doubtful debts</t>
  </si>
  <si>
    <t>Net cash flows from/(for) operating activities</t>
  </si>
  <si>
    <t>Tax Penalty</t>
  </si>
  <si>
    <t xml:space="preserve">            Proceeds from disposal of investment</t>
  </si>
  <si>
    <t xml:space="preserve">            Purchase of investments</t>
  </si>
  <si>
    <t xml:space="preserve">            Repayment of Hire Purchase</t>
  </si>
  <si>
    <t>Tax refund</t>
  </si>
  <si>
    <t>(Gain)/loss on investments</t>
  </si>
  <si>
    <t>Impairment of quoted investments</t>
  </si>
  <si>
    <t>Investment - transfer ownership</t>
  </si>
  <si>
    <t>2004</t>
  </si>
  <si>
    <t>2005</t>
  </si>
  <si>
    <t xml:space="preserve"> (1) Cash &amp; Cash Equivalents for the quarter ended 31 March 2005 consists the following :</t>
  </si>
  <si>
    <t xml:space="preserve">           Short Term Borrowings</t>
  </si>
  <si>
    <t xml:space="preserve">           Overdraft </t>
  </si>
  <si>
    <t>Cost of sale</t>
  </si>
  <si>
    <t>the Annual Financial Report for the year ended 31st December 2004)</t>
  </si>
  <si>
    <t xml:space="preserve">            Increase in bankers' acceptances and trust receipts</t>
  </si>
  <si>
    <t>Note ** - Operating Expenses for 6 months cumulative ending 30 June 2005 consists of the following :</t>
  </si>
  <si>
    <t>For the quarter ended 30 June 2005</t>
  </si>
  <si>
    <t>6 MONTHS</t>
  </si>
  <si>
    <t>30/06/05</t>
  </si>
  <si>
    <t>As at 30 June 2005</t>
  </si>
  <si>
    <t>31/12/2004</t>
  </si>
  <si>
    <t>30/06/04</t>
  </si>
  <si>
    <t xml:space="preserve">6 months </t>
  </si>
  <si>
    <t>ended 30 June 2005</t>
  </si>
  <si>
    <t>ended 30 June 2004</t>
  </si>
  <si>
    <t>Bad debts recovered</t>
  </si>
  <si>
    <t xml:space="preserve">            Repayment of trust receipts and term loan</t>
  </si>
  <si>
    <t xml:space="preserve">            Net drawdown of hire purchase </t>
  </si>
  <si>
    <t>6 Months</t>
  </si>
  <si>
    <t>30/06/2005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</si>
</sst>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??_);_(@_)"/>
    <numFmt numFmtId="179" formatCode="mm/dd/yy"/>
    <numFmt numFmtId="180" formatCode="_(* #,##0.0_);_(* \(#,##0.0\);_(* &quot;-&quot;??_);_(@_)"/>
    <numFmt numFmtId="181" formatCode="0_);\(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78" fontId="0" fillId="0" borderId="0" xfId="15" applyNumberFormat="1" applyAlignment="1">
      <alignment/>
    </xf>
    <xf numFmtId="178" fontId="0" fillId="0" borderId="0" xfId="15" applyNumberFormat="1" applyBorder="1" applyAlignment="1">
      <alignment/>
    </xf>
    <xf numFmtId="178" fontId="0" fillId="0" borderId="1" xfId="15" applyNumberFormat="1" applyBorder="1" applyAlignment="1">
      <alignment/>
    </xf>
    <xf numFmtId="39" fontId="3" fillId="2" borderId="0" xfId="0" applyNumberFormat="1" applyFont="1" applyFill="1" applyAlignment="1" quotePrefix="1">
      <alignment horizontal="center"/>
    </xf>
    <xf numFmtId="37" fontId="3" fillId="2" borderId="0" xfId="0" applyNumberFormat="1" applyFont="1" applyFill="1" applyAlignment="1">
      <alignment horizontal="center"/>
    </xf>
    <xf numFmtId="39" fontId="4" fillId="2" borderId="0" xfId="0" applyNumberFormat="1" applyFont="1" applyFill="1" applyAlignment="1">
      <alignment horizontal="center" wrapText="1"/>
    </xf>
    <xf numFmtId="178" fontId="4" fillId="2" borderId="0" xfId="15" applyNumberFormat="1" applyFont="1" applyFill="1" applyAlignment="1">
      <alignment horizontal="center" wrapText="1"/>
    </xf>
    <xf numFmtId="37" fontId="4" fillId="2" borderId="0" xfId="0" applyNumberFormat="1" applyFont="1" applyFill="1" applyAlignment="1">
      <alignment horizontal="center" wrapText="1"/>
    </xf>
    <xf numFmtId="39" fontId="4" fillId="2" borderId="0" xfId="0" applyNumberFormat="1" applyFont="1" applyFill="1" applyAlignment="1">
      <alignment horizontal="center"/>
    </xf>
    <xf numFmtId="178" fontId="4" fillId="2" borderId="0" xfId="15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 quotePrefix="1">
      <alignment horizontal="center"/>
    </xf>
    <xf numFmtId="14" fontId="4" fillId="2" borderId="0" xfId="0" applyNumberFormat="1" applyFont="1" applyFill="1" applyAlignment="1">
      <alignment horizontal="center"/>
    </xf>
    <xf numFmtId="179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78" fontId="2" fillId="0" borderId="0" xfId="15" applyNumberFormat="1" applyFont="1" applyAlignment="1">
      <alignment/>
    </xf>
    <xf numFmtId="178" fontId="1" fillId="0" borderId="0" xfId="15" applyNumberFormat="1" applyFont="1" applyAlignment="1">
      <alignment horizontal="center"/>
    </xf>
    <xf numFmtId="178" fontId="0" fillId="0" borderId="2" xfId="15" applyNumberFormat="1" applyBorder="1" applyAlignment="1">
      <alignment/>
    </xf>
    <xf numFmtId="178" fontId="0" fillId="0" borderId="3" xfId="15" applyNumberFormat="1" applyBorder="1" applyAlignment="1">
      <alignment/>
    </xf>
    <xf numFmtId="178" fontId="1" fillId="0" borderId="0" xfId="15" applyNumberFormat="1" applyFont="1" applyAlignment="1">
      <alignment/>
    </xf>
    <xf numFmtId="178" fontId="1" fillId="0" borderId="0" xfId="15" applyNumberFormat="1" applyFont="1" applyAlignment="1" quotePrefix="1">
      <alignment horizontal="center"/>
    </xf>
    <xf numFmtId="178" fontId="0" fillId="0" borderId="4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5" xfId="15" applyNumberFormat="1" applyBorder="1" applyAlignment="1">
      <alignment/>
    </xf>
    <xf numFmtId="178" fontId="0" fillId="0" borderId="0" xfId="15" applyNumberFormat="1" applyFont="1" applyAlignment="1">
      <alignment/>
    </xf>
    <xf numFmtId="178" fontId="0" fillId="0" borderId="0" xfId="15" applyNumberFormat="1" applyFont="1" applyAlignment="1" quotePrefix="1">
      <alignment horizontal="center"/>
    </xf>
    <xf numFmtId="178" fontId="0" fillId="0" borderId="0" xfId="15" applyNumberFormat="1" applyAlignment="1">
      <alignment horizontal="right"/>
    </xf>
    <xf numFmtId="178" fontId="1" fillId="0" borderId="0" xfId="15" applyNumberFormat="1" applyFont="1" applyAlignment="1">
      <alignment horizontal="right"/>
    </xf>
    <xf numFmtId="178" fontId="0" fillId="0" borderId="0" xfId="15" applyNumberFormat="1" applyFont="1" applyAlignment="1">
      <alignment horizontal="right"/>
    </xf>
    <xf numFmtId="178" fontId="0" fillId="0" borderId="1" xfId="15" applyNumberFormat="1" applyFont="1" applyBorder="1" applyAlignment="1">
      <alignment horizontal="right"/>
    </xf>
    <xf numFmtId="178" fontId="0" fillId="0" borderId="2" xfId="15" applyNumberFormat="1" applyBorder="1" applyAlignment="1">
      <alignment horizontal="right"/>
    </xf>
    <xf numFmtId="178" fontId="0" fillId="0" borderId="0" xfId="0" applyNumberFormat="1" applyAlignment="1">
      <alignment/>
    </xf>
    <xf numFmtId="178" fontId="0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78" fontId="0" fillId="0" borderId="0" xfId="15" applyNumberFormat="1" applyFont="1" applyBorder="1" applyAlignment="1">
      <alignment horizontal="right"/>
    </xf>
    <xf numFmtId="171" fontId="0" fillId="0" borderId="0" xfId="15" applyNumberFormat="1" applyBorder="1" applyAlignment="1">
      <alignment/>
    </xf>
    <xf numFmtId="39" fontId="5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178" fontId="6" fillId="0" borderId="0" xfId="15" applyNumberFormat="1" applyFont="1" applyAlignment="1">
      <alignment/>
    </xf>
    <xf numFmtId="178" fontId="7" fillId="0" borderId="0" xfId="15" applyNumberFormat="1" applyFont="1" applyAlignment="1">
      <alignment/>
    </xf>
    <xf numFmtId="178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78" fontId="0" fillId="0" borderId="0" xfId="15" applyNumberFormat="1" applyFont="1" applyAlignment="1">
      <alignment horizontal="center"/>
    </xf>
    <xf numFmtId="171" fontId="0" fillId="0" borderId="0" xfId="15" applyAlignment="1">
      <alignment/>
    </xf>
    <xf numFmtId="0" fontId="2" fillId="0" borderId="0" xfId="0" applyFont="1" applyBorder="1" applyAlignment="1">
      <alignment/>
    </xf>
    <xf numFmtId="39" fontId="3" fillId="2" borderId="0" xfId="0" applyNumberFormat="1" applyFont="1" applyFill="1" applyBorder="1" applyAlignment="1" quotePrefix="1">
      <alignment horizontal="center"/>
    </xf>
    <xf numFmtId="39" fontId="4" fillId="2" borderId="0" xfId="0" applyNumberFormat="1" applyFont="1" applyFill="1" applyBorder="1" applyAlignment="1">
      <alignment horizontal="center" wrapText="1"/>
    </xf>
    <xf numFmtId="39" fontId="4" fillId="2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79" fontId="4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15" applyNumberFormat="1" applyFont="1" applyBorder="1" applyAlignment="1" quotePrefix="1">
      <alignment horizontal="center"/>
    </xf>
    <xf numFmtId="178" fontId="1" fillId="0" borderId="0" xfId="15" applyNumberFormat="1" applyFont="1" applyBorder="1" applyAlignment="1">
      <alignment/>
    </xf>
    <xf numFmtId="178" fontId="4" fillId="2" borderId="0" xfId="15" applyNumberFormat="1" applyFont="1" applyFill="1" applyBorder="1" applyAlignment="1">
      <alignment horizontal="center" wrapText="1"/>
    </xf>
    <xf numFmtId="178" fontId="4" fillId="2" borderId="0" xfId="15" applyNumberFormat="1" applyFont="1" applyFill="1" applyBorder="1" applyAlignment="1">
      <alignment horizontal="center"/>
    </xf>
    <xf numFmtId="39" fontId="0" fillId="2" borderId="0" xfId="0" applyNumberFormat="1" applyFont="1" applyFill="1" applyAlignment="1">
      <alignment horizontal="left" wrapText="1"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3" fontId="0" fillId="0" borderId="2" xfId="15" applyNumberFormat="1" applyBorder="1" applyAlignment="1">
      <alignment/>
    </xf>
    <xf numFmtId="3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38" fontId="0" fillId="0" borderId="0" xfId="15" applyNumberFormat="1" applyAlignment="1">
      <alignment/>
    </xf>
    <xf numFmtId="38" fontId="0" fillId="0" borderId="2" xfId="15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6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F64" sqref="F64"/>
    </sheetView>
  </sheetViews>
  <sheetFormatPr defaultColWidth="9.140625" defaultRowHeight="12.75"/>
  <cols>
    <col min="1" max="1" width="34.00390625" style="0" customWidth="1"/>
    <col min="2" max="2" width="13.421875" style="0" customWidth="1"/>
    <col min="3" max="3" width="2.140625" style="4" customWidth="1"/>
    <col min="4" max="4" width="13.28125" style="0" customWidth="1"/>
    <col min="5" max="5" width="2.8515625" style="4" customWidth="1"/>
    <col min="6" max="6" width="12.7109375" style="0" customWidth="1"/>
    <col min="7" max="7" width="2.140625" style="0" customWidth="1"/>
    <col min="8" max="8" width="13.00390625" style="0" customWidth="1"/>
    <col min="9" max="9" width="1.1484375" style="0" customWidth="1"/>
    <col min="10" max="10" width="1.421875" style="0" customWidth="1"/>
  </cols>
  <sheetData>
    <row r="1" ht="15.75">
      <c r="A1" s="2" t="s">
        <v>0</v>
      </c>
    </row>
    <row r="3" spans="1:10" ht="15.75">
      <c r="A3" s="2" t="s">
        <v>1</v>
      </c>
      <c r="B3" s="2"/>
      <c r="C3" s="53"/>
      <c r="D3" s="2"/>
      <c r="E3" s="53"/>
      <c r="F3" s="2"/>
      <c r="G3" s="2"/>
      <c r="H3" s="2"/>
      <c r="I3" s="2"/>
      <c r="J3" s="2"/>
    </row>
    <row r="4" spans="1:10" ht="15.75">
      <c r="A4" s="2" t="s">
        <v>118</v>
      </c>
      <c r="B4" s="2"/>
      <c r="C4" s="53"/>
      <c r="D4" s="2"/>
      <c r="E4" s="53"/>
      <c r="F4" s="2"/>
      <c r="G4" s="2"/>
      <c r="H4" s="2"/>
      <c r="I4" s="2"/>
      <c r="J4" s="2"/>
    </row>
    <row r="6" spans="2:10" ht="12.75">
      <c r="B6" s="11" t="s">
        <v>110</v>
      </c>
      <c r="C6" s="54"/>
      <c r="D6" s="11" t="s">
        <v>109</v>
      </c>
      <c r="E6" s="54"/>
      <c r="F6" s="12" t="str">
        <f>+B6</f>
        <v>2005</v>
      </c>
      <c r="G6" s="12"/>
      <c r="H6" s="12" t="str">
        <f>+D6</f>
        <v>2004</v>
      </c>
      <c r="I6" s="12"/>
      <c r="J6" s="12"/>
    </row>
    <row r="7" spans="2:10" ht="12.75">
      <c r="B7" s="13" t="s">
        <v>2</v>
      </c>
      <c r="C7" s="55"/>
      <c r="D7" s="14" t="s">
        <v>5</v>
      </c>
      <c r="E7" s="62"/>
      <c r="F7" s="15" t="s">
        <v>119</v>
      </c>
      <c r="G7" s="15"/>
      <c r="H7" s="15" t="s">
        <v>119</v>
      </c>
      <c r="I7" s="14"/>
      <c r="J7" s="14"/>
    </row>
    <row r="8" spans="2:10" ht="12.75">
      <c r="B8" s="16" t="s">
        <v>60</v>
      </c>
      <c r="C8" s="56"/>
      <c r="D8" s="17" t="s">
        <v>60</v>
      </c>
      <c r="E8" s="63"/>
      <c r="F8" s="18" t="s">
        <v>4</v>
      </c>
      <c r="G8" s="18"/>
      <c r="H8" s="17" t="s">
        <v>4</v>
      </c>
      <c r="I8" s="17"/>
      <c r="J8" s="17"/>
    </row>
    <row r="9" spans="2:10" ht="12.75">
      <c r="B9" s="19" t="s">
        <v>120</v>
      </c>
      <c r="C9" s="57"/>
      <c r="D9" s="19" t="s">
        <v>123</v>
      </c>
      <c r="E9" s="57"/>
      <c r="F9" s="20" t="s">
        <v>3</v>
      </c>
      <c r="G9" s="19"/>
      <c r="H9" s="20" t="s">
        <v>3</v>
      </c>
      <c r="I9" s="20"/>
      <c r="J9" s="20"/>
    </row>
    <row r="10" spans="2:10" ht="12.75">
      <c r="B10" s="21" t="s">
        <v>61</v>
      </c>
      <c r="C10" s="58"/>
      <c r="D10" s="21" t="s">
        <v>61</v>
      </c>
      <c r="E10" s="58"/>
      <c r="F10" s="21" t="s">
        <v>61</v>
      </c>
      <c r="G10" s="18"/>
      <c r="H10" s="21" t="s">
        <v>61</v>
      </c>
      <c r="I10" s="21"/>
      <c r="J10" s="21"/>
    </row>
    <row r="11" spans="2:10" ht="12.75">
      <c r="B11" s="22"/>
      <c r="C11" s="59"/>
      <c r="D11" s="22"/>
      <c r="E11" s="59"/>
      <c r="F11" s="22"/>
      <c r="G11" s="22"/>
      <c r="H11" s="22"/>
      <c r="I11" s="22"/>
      <c r="J11" s="22"/>
    </row>
    <row r="12" spans="1:10" ht="12.75">
      <c r="A12" t="s">
        <v>7</v>
      </c>
      <c r="B12" s="8">
        <v>14266310</v>
      </c>
      <c r="C12" s="9"/>
      <c r="D12" s="8">
        <v>3591820</v>
      </c>
      <c r="E12" s="9"/>
      <c r="F12" s="8">
        <v>28761472</v>
      </c>
      <c r="G12" s="8"/>
      <c r="H12" s="8">
        <v>5075961</v>
      </c>
      <c r="I12" s="8"/>
      <c r="J12" s="8"/>
    </row>
    <row r="13" spans="2:10" ht="12.75">
      <c r="B13" s="8">
        <v>0</v>
      </c>
      <c r="C13" s="9"/>
      <c r="D13" s="8"/>
      <c r="E13" s="9"/>
      <c r="F13" s="8"/>
      <c r="G13" s="8"/>
      <c r="H13" s="8"/>
      <c r="I13" s="8"/>
      <c r="J13" s="8"/>
    </row>
    <row r="14" spans="1:10" ht="12.75">
      <c r="A14" t="s">
        <v>89</v>
      </c>
      <c r="B14" s="8">
        <v>-15953089</v>
      </c>
      <c r="C14" s="9"/>
      <c r="D14" s="8">
        <v>-4671519</v>
      </c>
      <c r="E14" s="9"/>
      <c r="F14" s="8">
        <f>-22010416-9757932</f>
        <v>-31768348</v>
      </c>
      <c r="G14" s="51" t="s">
        <v>90</v>
      </c>
      <c r="H14" s="8">
        <v>-7247219</v>
      </c>
      <c r="I14" s="8"/>
      <c r="J14" s="8"/>
    </row>
    <row r="15" spans="2:10" ht="12.75">
      <c r="B15" s="8"/>
      <c r="C15" s="9"/>
      <c r="D15" s="8"/>
      <c r="E15" s="9"/>
      <c r="F15" s="8"/>
      <c r="G15" s="8"/>
      <c r="H15" s="8"/>
      <c r="I15" s="8"/>
      <c r="J15" s="8"/>
    </row>
    <row r="16" spans="1:10" ht="12.75">
      <c r="A16" t="s">
        <v>8</v>
      </c>
      <c r="B16" s="8">
        <v>504495</v>
      </c>
      <c r="C16" s="9"/>
      <c r="D16" s="8">
        <v>331939</v>
      </c>
      <c r="E16" s="9"/>
      <c r="F16" s="8">
        <v>649938</v>
      </c>
      <c r="G16" s="8"/>
      <c r="H16" s="8">
        <v>511287</v>
      </c>
      <c r="I16" s="8"/>
      <c r="J16" s="8"/>
    </row>
    <row r="17" spans="2:10" ht="12.75">
      <c r="B17" s="10"/>
      <c r="C17" s="9"/>
      <c r="D17" s="10"/>
      <c r="E17" s="9"/>
      <c r="F17" s="10"/>
      <c r="G17" s="8"/>
      <c r="H17" s="10"/>
      <c r="I17" s="10"/>
      <c r="J17" s="9"/>
    </row>
    <row r="18" spans="1:10" ht="12.75">
      <c r="A18" t="s">
        <v>83</v>
      </c>
      <c r="B18" s="8">
        <v>-1182284</v>
      </c>
      <c r="C18" s="9"/>
      <c r="D18" s="8">
        <f>SUM(D12:D17)</f>
        <v>-747760</v>
      </c>
      <c r="E18" s="9"/>
      <c r="F18" s="8">
        <f>SUM(F12:F17)</f>
        <v>-2356938</v>
      </c>
      <c r="G18" s="8"/>
      <c r="H18" s="8">
        <f>SUM(H12:H17)</f>
        <v>-1659971</v>
      </c>
      <c r="I18" s="8"/>
      <c r="J18" s="8"/>
    </row>
    <row r="19" spans="2:10" ht="12.75">
      <c r="B19" s="8"/>
      <c r="C19" s="9"/>
      <c r="D19" s="8"/>
      <c r="E19" s="9"/>
      <c r="F19" s="8"/>
      <c r="G19" s="8"/>
      <c r="H19" s="8"/>
      <c r="I19" s="8"/>
      <c r="J19" s="8"/>
    </row>
    <row r="20" spans="1:10" ht="12.75">
      <c r="A20" t="s">
        <v>9</v>
      </c>
      <c r="B20" s="8">
        <v>-232153</v>
      </c>
      <c r="C20" s="9"/>
      <c r="D20" s="8">
        <v>-5891</v>
      </c>
      <c r="E20" s="9"/>
      <c r="F20" s="8">
        <v>-416447</v>
      </c>
      <c r="G20" s="8"/>
      <c r="H20" s="8">
        <v>-10877</v>
      </c>
      <c r="I20" s="8"/>
      <c r="J20" s="8"/>
    </row>
    <row r="21" spans="2:10" ht="12.75">
      <c r="B21" s="8"/>
      <c r="C21" s="9"/>
      <c r="D21" s="8"/>
      <c r="E21" s="9"/>
      <c r="F21" s="8"/>
      <c r="G21" s="8"/>
      <c r="H21" s="8"/>
      <c r="I21" s="8"/>
      <c r="J21" s="8"/>
    </row>
    <row r="22" spans="1:10" ht="12.75">
      <c r="A22" t="s">
        <v>10</v>
      </c>
      <c r="B22" s="8">
        <v>0</v>
      </c>
      <c r="C22" s="9"/>
      <c r="D22" s="8">
        <v>107866</v>
      </c>
      <c r="E22" s="9"/>
      <c r="F22" s="8">
        <f>+B22</f>
        <v>0</v>
      </c>
      <c r="G22" s="8"/>
      <c r="H22" s="8">
        <v>218832</v>
      </c>
      <c r="I22" s="8"/>
      <c r="J22" s="8"/>
    </row>
    <row r="23" spans="2:10" ht="12.75">
      <c r="B23" s="10"/>
      <c r="C23" s="9"/>
      <c r="D23" s="10"/>
      <c r="E23" s="9"/>
      <c r="F23" s="10"/>
      <c r="G23" s="8"/>
      <c r="H23" s="10"/>
      <c r="I23" s="10"/>
      <c r="J23" s="9"/>
    </row>
    <row r="24" spans="1:10" ht="12.75">
      <c r="A24" t="s">
        <v>84</v>
      </c>
      <c r="B24" s="8">
        <v>-1414437</v>
      </c>
      <c r="C24" s="9"/>
      <c r="D24" s="8">
        <f>SUM(D18:D23)</f>
        <v>-645785</v>
      </c>
      <c r="E24" s="9"/>
      <c r="F24" s="8">
        <f>SUM(F18:F23)</f>
        <v>-2773385</v>
      </c>
      <c r="G24" s="8"/>
      <c r="H24" s="8">
        <f>SUM(H18:H23)</f>
        <v>-1452016</v>
      </c>
      <c r="I24" s="8"/>
      <c r="J24" s="8"/>
    </row>
    <row r="25" spans="2:10" ht="12.75">
      <c r="B25" s="8"/>
      <c r="C25" s="9"/>
      <c r="D25" s="8"/>
      <c r="E25" s="9"/>
      <c r="F25" s="40"/>
      <c r="G25" s="8"/>
      <c r="H25" s="8"/>
      <c r="I25" s="8"/>
      <c r="J25" s="8"/>
    </row>
    <row r="26" spans="1:10" ht="12.75">
      <c r="A26" t="s">
        <v>11</v>
      </c>
      <c r="B26" s="8">
        <v>-296667</v>
      </c>
      <c r="C26" s="9"/>
      <c r="D26" s="8">
        <v>0</v>
      </c>
      <c r="E26" s="9"/>
      <c r="F26" s="8">
        <v>-691667</v>
      </c>
      <c r="G26" s="8"/>
      <c r="H26" s="8">
        <v>0</v>
      </c>
      <c r="I26" s="8"/>
      <c r="J26" s="8"/>
    </row>
    <row r="27" spans="2:10" ht="12.75">
      <c r="B27" s="10"/>
      <c r="C27" s="9"/>
      <c r="D27" s="10"/>
      <c r="E27" s="9"/>
      <c r="F27" s="10"/>
      <c r="G27" s="8"/>
      <c r="H27" s="10"/>
      <c r="I27" s="10"/>
      <c r="J27" s="9"/>
    </row>
    <row r="28" spans="1:10" ht="12.75">
      <c r="A28" t="s">
        <v>85</v>
      </c>
      <c r="B28" s="8">
        <v>-1711104</v>
      </c>
      <c r="C28" s="9"/>
      <c r="D28" s="8">
        <f>SUM(D24:D27)</f>
        <v>-645785</v>
      </c>
      <c r="E28" s="9"/>
      <c r="F28" s="8">
        <f>SUM(F24:F27)</f>
        <v>-3465052</v>
      </c>
      <c r="G28" s="8"/>
      <c r="H28" s="8">
        <f>SUM(H24:H27)</f>
        <v>-1452016</v>
      </c>
      <c r="I28" s="8"/>
      <c r="J28" s="8"/>
    </row>
    <row r="29" spans="2:10" ht="12.75">
      <c r="B29" s="8"/>
      <c r="C29" s="9"/>
      <c r="D29" s="8"/>
      <c r="E29" s="9"/>
      <c r="F29" s="8"/>
      <c r="G29" s="8"/>
      <c r="H29" s="8"/>
      <c r="I29" s="8"/>
      <c r="J29" s="8"/>
    </row>
    <row r="30" spans="1:10" ht="12.75">
      <c r="A30" t="s">
        <v>12</v>
      </c>
      <c r="B30" s="10">
        <v>0</v>
      </c>
      <c r="C30" s="9"/>
      <c r="D30" s="10">
        <v>0</v>
      </c>
      <c r="E30" s="9"/>
      <c r="F30" s="10">
        <v>0</v>
      </c>
      <c r="G30" s="8"/>
      <c r="H30" s="10">
        <v>0</v>
      </c>
      <c r="I30" s="10"/>
      <c r="J30" s="9"/>
    </row>
    <row r="31" spans="2:10" ht="12.75">
      <c r="B31" s="8"/>
      <c r="C31" s="9"/>
      <c r="D31" s="8"/>
      <c r="E31" s="9"/>
      <c r="F31" s="8"/>
      <c r="G31" s="8"/>
      <c r="H31" s="8"/>
      <c r="I31" s="8"/>
      <c r="J31" s="8"/>
    </row>
    <row r="32" spans="1:10" ht="13.5" thickBot="1">
      <c r="A32" t="s">
        <v>86</v>
      </c>
      <c r="B32" s="29">
        <v>-1711104</v>
      </c>
      <c r="C32" s="9"/>
      <c r="D32" s="29">
        <f>SUM(D28:D30)</f>
        <v>-645785</v>
      </c>
      <c r="E32" s="9"/>
      <c r="F32" s="29">
        <f>SUM(F28:F30)</f>
        <v>-3465052</v>
      </c>
      <c r="G32" s="8"/>
      <c r="H32" s="29">
        <f>SUM(H28:H30)</f>
        <v>-1452016</v>
      </c>
      <c r="I32" s="29"/>
      <c r="J32" s="9"/>
    </row>
    <row r="33" spans="2:10" ht="12.75">
      <c r="B33" s="8"/>
      <c r="C33" s="9"/>
      <c r="D33" s="8"/>
      <c r="E33" s="9"/>
      <c r="F33" s="8"/>
      <c r="G33" s="8"/>
      <c r="H33" s="8"/>
      <c r="I33" s="8"/>
      <c r="J33" s="8"/>
    </row>
    <row r="34" spans="1:10" ht="13.5" thickBot="1">
      <c r="A34" t="s">
        <v>13</v>
      </c>
      <c r="B34" s="30">
        <v>-4.074057142857143</v>
      </c>
      <c r="C34" s="44"/>
      <c r="D34" s="52">
        <v>-1.61</v>
      </c>
      <c r="E34" s="44"/>
      <c r="F34" s="30">
        <f>+F32/42000000*100</f>
        <v>-8.25012380952381</v>
      </c>
      <c r="G34" s="31"/>
      <c r="H34" s="30">
        <v>-3.63</v>
      </c>
      <c r="I34" s="44"/>
      <c r="J34" s="44"/>
    </row>
    <row r="35" spans="1:10" ht="13.5" thickBot="1">
      <c r="A35" t="s">
        <v>14</v>
      </c>
      <c r="B35" s="32">
        <v>0</v>
      </c>
      <c r="C35" s="44"/>
      <c r="D35" s="32">
        <v>0</v>
      </c>
      <c r="E35" s="44"/>
      <c r="F35" s="32">
        <v>0</v>
      </c>
      <c r="G35" s="31"/>
      <c r="H35" s="32">
        <v>0</v>
      </c>
      <c r="I35" s="32"/>
      <c r="J35" s="44"/>
    </row>
    <row r="36" spans="2:10" ht="12.75">
      <c r="B36" s="8"/>
      <c r="C36" s="9"/>
      <c r="D36" s="8"/>
      <c r="E36" s="9"/>
      <c r="F36" s="8"/>
      <c r="G36" s="8"/>
      <c r="H36" s="8"/>
      <c r="I36" s="8"/>
      <c r="J36" s="8"/>
    </row>
    <row r="37" spans="2:10" ht="12.75">
      <c r="B37" s="8"/>
      <c r="C37" s="9"/>
      <c r="D37" s="8"/>
      <c r="E37" s="9"/>
      <c r="F37" s="8"/>
      <c r="G37" s="8"/>
      <c r="H37" s="8"/>
      <c r="I37" s="8"/>
      <c r="J37" s="8"/>
    </row>
    <row r="38" spans="1:10" ht="12.75">
      <c r="A38" t="s">
        <v>117</v>
      </c>
      <c r="B38" s="8"/>
      <c r="C38" s="9"/>
      <c r="D38" s="8"/>
      <c r="E38" s="9"/>
      <c r="F38" s="8"/>
      <c r="G38" s="8"/>
      <c r="H38" s="8"/>
      <c r="I38" s="8"/>
      <c r="J38" s="8"/>
    </row>
    <row r="39" spans="2:10" ht="12.75">
      <c r="B39" s="34" t="s">
        <v>61</v>
      </c>
      <c r="C39" s="60"/>
      <c r="D39" s="8"/>
      <c r="E39" s="9"/>
      <c r="F39" s="8"/>
      <c r="G39" s="8"/>
      <c r="H39" s="8"/>
      <c r="I39" s="8"/>
      <c r="J39" s="8"/>
    </row>
    <row r="40" spans="1:10" ht="12.75">
      <c r="A40" t="s">
        <v>114</v>
      </c>
      <c r="B40" s="70">
        <v>22010416</v>
      </c>
      <c r="C40" s="9"/>
      <c r="D40" s="8"/>
      <c r="E40" s="9"/>
      <c r="F40" s="8"/>
      <c r="G40" s="8"/>
      <c r="H40" s="8"/>
      <c r="I40" s="8"/>
      <c r="J40" s="8"/>
    </row>
    <row r="41" spans="1:10" ht="12.75">
      <c r="A41" t="s">
        <v>79</v>
      </c>
      <c r="B41" s="70">
        <v>9757932</v>
      </c>
      <c r="C41" s="9"/>
      <c r="D41" s="8"/>
      <c r="E41" s="9"/>
      <c r="F41" s="8"/>
      <c r="G41" s="8"/>
      <c r="H41" s="8"/>
      <c r="I41" s="8"/>
      <c r="J41" s="8"/>
    </row>
    <row r="42" spans="2:10" ht="12.75">
      <c r="B42" s="71">
        <f>SUM(B40:B41)</f>
        <v>31768348</v>
      </c>
      <c r="C42" s="9"/>
      <c r="D42" s="8"/>
      <c r="E42" s="9"/>
      <c r="F42" s="8"/>
      <c r="G42" s="8"/>
      <c r="H42" s="8"/>
      <c r="I42" s="8"/>
      <c r="J42" s="8"/>
    </row>
    <row r="43" spans="2:10" ht="12.75">
      <c r="B43" s="8"/>
      <c r="C43" s="9"/>
      <c r="D43" s="8"/>
      <c r="E43" s="9"/>
      <c r="F43" s="8"/>
      <c r="G43" s="8"/>
      <c r="H43" s="8"/>
      <c r="I43" s="8"/>
      <c r="J43" s="8"/>
    </row>
    <row r="44" spans="1:10" ht="12.75">
      <c r="A44" s="1" t="s">
        <v>37</v>
      </c>
      <c r="B44" s="27"/>
      <c r="C44" s="61"/>
      <c r="D44" s="27"/>
      <c r="E44" s="61"/>
      <c r="F44" s="27"/>
      <c r="G44" s="27"/>
      <c r="H44" s="27"/>
      <c r="I44" s="27"/>
      <c r="J44" s="27"/>
    </row>
    <row r="45" spans="1:10" ht="12.75">
      <c r="A45" s="1" t="s">
        <v>115</v>
      </c>
      <c r="B45" s="27"/>
      <c r="C45" s="61"/>
      <c r="D45" s="27"/>
      <c r="E45" s="61"/>
      <c r="F45" s="27"/>
      <c r="G45" s="27"/>
      <c r="H45" s="27"/>
      <c r="I45" s="27"/>
      <c r="J45" s="27"/>
    </row>
    <row r="46" spans="2:10" ht="12.75">
      <c r="B46" s="8"/>
      <c r="C46" s="9"/>
      <c r="D46" s="8"/>
      <c r="E46" s="9"/>
      <c r="F46" s="8"/>
      <c r="G46" s="8"/>
      <c r="H46" s="8"/>
      <c r="I46" s="8"/>
      <c r="J46" s="8"/>
    </row>
    <row r="47" spans="2:10" ht="12.75">
      <c r="B47" s="8"/>
      <c r="C47" s="9"/>
      <c r="D47" s="8"/>
      <c r="E47" s="9"/>
      <c r="F47" s="8"/>
      <c r="G47" s="8"/>
      <c r="H47" s="8"/>
      <c r="I47" s="8"/>
      <c r="J47" s="8"/>
    </row>
    <row r="48" spans="2:10" ht="12.75">
      <c r="B48" s="8"/>
      <c r="C48" s="9"/>
      <c r="D48" s="8"/>
      <c r="E48" s="9"/>
      <c r="F48" s="8"/>
      <c r="G48" s="8"/>
      <c r="H48" s="8"/>
      <c r="I48" s="8"/>
      <c r="J48" s="8"/>
    </row>
    <row r="49" spans="2:10" ht="12.75">
      <c r="B49" s="8"/>
      <c r="C49" s="9"/>
      <c r="D49" s="8"/>
      <c r="E49" s="9"/>
      <c r="F49" s="8"/>
      <c r="G49" s="8"/>
      <c r="H49" s="8"/>
      <c r="I49" s="8"/>
      <c r="J49" s="8"/>
    </row>
    <row r="50" spans="2:10" ht="12.75">
      <c r="B50" s="8"/>
      <c r="C50" s="9"/>
      <c r="D50" s="8"/>
      <c r="E50" s="9"/>
      <c r="F50" s="8"/>
      <c r="G50" s="8"/>
      <c r="H50" s="8"/>
      <c r="I50" s="8"/>
      <c r="J50" s="8"/>
    </row>
    <row r="51" spans="2:10" ht="12.75">
      <c r="B51" s="8"/>
      <c r="C51" s="9"/>
      <c r="D51" s="8"/>
      <c r="E51" s="9"/>
      <c r="F51" s="8"/>
      <c r="G51" s="8"/>
      <c r="H51" s="8"/>
      <c r="I51" s="8"/>
      <c r="J51" s="8"/>
    </row>
    <row r="52" spans="2:10" ht="12.75">
      <c r="B52" s="8"/>
      <c r="C52" s="9"/>
      <c r="D52" s="8"/>
      <c r="E52" s="9"/>
      <c r="F52" s="8"/>
      <c r="G52" s="8"/>
      <c r="H52" s="8"/>
      <c r="I52" s="8"/>
      <c r="J52" s="8"/>
    </row>
  </sheetData>
  <printOptions/>
  <pageMargins left="0.61" right="0.2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A29" sqref="A29"/>
    </sheetView>
  </sheetViews>
  <sheetFormatPr defaultColWidth="9.140625" defaultRowHeight="12.75"/>
  <cols>
    <col min="1" max="1" width="68.7109375" style="0" customWidth="1"/>
    <col min="2" max="2" width="14.28125" style="8" customWidth="1"/>
    <col min="3" max="3" width="2.28125" style="8" customWidth="1"/>
    <col min="4" max="4" width="16.7109375" style="35" customWidth="1"/>
    <col min="5" max="5" width="2.8515625" style="0" customWidth="1"/>
  </cols>
  <sheetData>
    <row r="1" spans="1:4" s="50" customFormat="1" ht="15">
      <c r="A1" s="46" t="s">
        <v>0</v>
      </c>
      <c r="B1" s="47"/>
      <c r="C1" s="48"/>
      <c r="D1" s="49"/>
    </row>
    <row r="2" spans="1:4" s="50" customFormat="1" ht="15">
      <c r="A2" s="46" t="s">
        <v>38</v>
      </c>
      <c r="B2" s="47"/>
      <c r="C2" s="48"/>
      <c r="D2" s="49"/>
    </row>
    <row r="3" spans="1:4" s="50" customFormat="1" ht="15">
      <c r="A3" s="46" t="s">
        <v>118</v>
      </c>
      <c r="B3" s="47"/>
      <c r="C3" s="48"/>
      <c r="D3" s="49"/>
    </row>
    <row r="4" spans="2:4" ht="12.75">
      <c r="B4" s="28" t="s">
        <v>110</v>
      </c>
      <c r="D4" s="28" t="s">
        <v>109</v>
      </c>
    </row>
    <row r="5" spans="2:4" ht="12.75">
      <c r="B5" s="15" t="s">
        <v>130</v>
      </c>
      <c r="D5" s="15" t="s">
        <v>130</v>
      </c>
    </row>
    <row r="6" spans="2:4" ht="12.75">
      <c r="B6" s="24" t="s">
        <v>39</v>
      </c>
      <c r="D6" s="24" t="s">
        <v>39</v>
      </c>
    </row>
    <row r="7" spans="2:4" ht="12.75">
      <c r="B7" s="20">
        <v>38533</v>
      </c>
      <c r="D7" s="20">
        <v>38168</v>
      </c>
    </row>
    <row r="8" spans="2:4" ht="12.75">
      <c r="B8" s="17" t="s">
        <v>61</v>
      </c>
      <c r="D8" s="17" t="s">
        <v>61</v>
      </c>
    </row>
    <row r="9" spans="1:4" ht="12.75">
      <c r="A9" t="s">
        <v>64</v>
      </c>
      <c r="B9" s="8">
        <v>-2773385</v>
      </c>
      <c r="D9" s="37">
        <v>-1452016</v>
      </c>
    </row>
    <row r="10" ht="12.75">
      <c r="A10" t="s">
        <v>40</v>
      </c>
    </row>
    <row r="11" spans="1:4" ht="12.75">
      <c r="A11" t="s">
        <v>99</v>
      </c>
      <c r="B11" s="8">
        <v>0</v>
      </c>
      <c r="D11" s="37">
        <v>0</v>
      </c>
    </row>
    <row r="12" spans="1:4" ht="12.75">
      <c r="A12" t="s">
        <v>127</v>
      </c>
      <c r="B12" s="8">
        <v>0</v>
      </c>
      <c r="D12" s="37">
        <v>2</v>
      </c>
    </row>
    <row r="13" spans="1:4" ht="12.75">
      <c r="A13" t="s">
        <v>82</v>
      </c>
      <c r="B13" s="8">
        <v>521909</v>
      </c>
      <c r="D13" s="37">
        <v>137825</v>
      </c>
    </row>
    <row r="14" spans="1:4" ht="12.75">
      <c r="A14" t="s">
        <v>107</v>
      </c>
      <c r="B14" s="8">
        <v>0</v>
      </c>
      <c r="D14" s="37">
        <v>0</v>
      </c>
    </row>
    <row r="15" spans="1:4" ht="12.75">
      <c r="A15" t="s">
        <v>67</v>
      </c>
      <c r="B15" s="8">
        <v>-343769</v>
      </c>
      <c r="D15" s="37">
        <v>-113748</v>
      </c>
    </row>
    <row r="16" spans="1:4" ht="12.75">
      <c r="A16" t="s">
        <v>69</v>
      </c>
      <c r="B16" s="8">
        <v>409949</v>
      </c>
      <c r="D16" s="37">
        <v>9372</v>
      </c>
    </row>
    <row r="17" spans="1:4" ht="12.75">
      <c r="A17" s="45" t="s">
        <v>108</v>
      </c>
      <c r="B17" s="8">
        <v>0</v>
      </c>
      <c r="D17" s="37">
        <v>0</v>
      </c>
    </row>
    <row r="18" spans="1:4" ht="12.75">
      <c r="A18" t="s">
        <v>101</v>
      </c>
      <c r="B18" s="8">
        <v>0</v>
      </c>
      <c r="D18" s="37">
        <v>0</v>
      </c>
    </row>
    <row r="19" spans="1:4" ht="12.75">
      <c r="A19" t="s">
        <v>91</v>
      </c>
      <c r="B19" s="8">
        <v>0</v>
      </c>
      <c r="D19" s="37">
        <v>0</v>
      </c>
    </row>
    <row r="20" spans="1:4" ht="12.75">
      <c r="A20" t="s">
        <v>65</v>
      </c>
      <c r="B20" s="8">
        <v>0</v>
      </c>
      <c r="D20" s="37">
        <v>-59398</v>
      </c>
    </row>
    <row r="21" spans="1:4" ht="12.75">
      <c r="A21" t="s">
        <v>106</v>
      </c>
      <c r="B21" s="8">
        <v>0</v>
      </c>
      <c r="D21" s="37">
        <v>0</v>
      </c>
    </row>
    <row r="22" spans="1:4" ht="12.75">
      <c r="A22" t="s">
        <v>66</v>
      </c>
      <c r="B22" s="8">
        <v>0</v>
      </c>
      <c r="D22" s="37">
        <v>-138493</v>
      </c>
    </row>
    <row r="23" spans="1:4" ht="12.75">
      <c r="A23" t="s">
        <v>68</v>
      </c>
      <c r="B23" s="10">
        <v>0</v>
      </c>
      <c r="D23" s="38">
        <v>-20941</v>
      </c>
    </row>
    <row r="24" spans="1:4" ht="12.75">
      <c r="A24" t="s">
        <v>41</v>
      </c>
      <c r="B24" s="9">
        <f>SUM(B9:B23)</f>
        <v>-2185296</v>
      </c>
      <c r="D24" s="9">
        <f>SUM(D9:D23)</f>
        <v>-1637397</v>
      </c>
    </row>
    <row r="26" ht="12.75">
      <c r="A26" t="s">
        <v>42</v>
      </c>
    </row>
    <row r="27" spans="1:4" ht="12.75">
      <c r="A27" t="s">
        <v>43</v>
      </c>
      <c r="B27" s="33">
        <f>3800790-1320911</f>
        <v>2479879</v>
      </c>
      <c r="D27" s="37">
        <v>-6706681</v>
      </c>
    </row>
    <row r="28" spans="1:4" ht="12.75">
      <c r="A28" t="s">
        <v>70</v>
      </c>
      <c r="B28" s="8">
        <v>5625366</v>
      </c>
      <c r="D28" s="37">
        <v>-2776943</v>
      </c>
    </row>
    <row r="29" spans="1:4" ht="12.75">
      <c r="A29" t="s">
        <v>44</v>
      </c>
      <c r="B29" s="8">
        <v>-3370461</v>
      </c>
      <c r="D29" s="37">
        <v>1061988</v>
      </c>
    </row>
    <row r="31" ht="12.75">
      <c r="A31" t="s">
        <v>71</v>
      </c>
    </row>
    <row r="32" spans="1:4" ht="12.75">
      <c r="A32" t="s">
        <v>72</v>
      </c>
      <c r="B32" s="8">
        <f>-B16</f>
        <v>-409949</v>
      </c>
      <c r="D32" s="43">
        <v>-9372</v>
      </c>
    </row>
    <row r="33" spans="1:4" ht="12.75">
      <c r="A33" t="s">
        <v>105</v>
      </c>
      <c r="B33" s="8">
        <v>10975</v>
      </c>
      <c r="D33" s="43">
        <v>0</v>
      </c>
    </row>
    <row r="34" spans="1:4" ht="12.75">
      <c r="A34" t="s">
        <v>73</v>
      </c>
      <c r="B34" s="8">
        <v>-1196114</v>
      </c>
      <c r="D34" s="38">
        <v>-24065</v>
      </c>
    </row>
    <row r="35" spans="1:4" ht="12.75">
      <c r="A35" t="s">
        <v>100</v>
      </c>
      <c r="B35" s="25">
        <f>SUM(B24:B34)</f>
        <v>954400</v>
      </c>
      <c r="D35" s="25">
        <f>SUM(D24:D34)</f>
        <v>-10092470</v>
      </c>
    </row>
    <row r="37" ht="12.75">
      <c r="A37" t="s">
        <v>45</v>
      </c>
    </row>
    <row r="38" spans="1:4" ht="12.75">
      <c r="A38" t="s">
        <v>74</v>
      </c>
      <c r="B38" s="8">
        <v>0</v>
      </c>
      <c r="D38" s="43">
        <v>159434</v>
      </c>
    </row>
    <row r="39" spans="1:4" ht="12.75">
      <c r="A39" t="s">
        <v>75</v>
      </c>
      <c r="B39" s="8">
        <v>501499</v>
      </c>
      <c r="D39" s="43">
        <v>114700</v>
      </c>
    </row>
    <row r="40" spans="1:4" ht="12.75">
      <c r="A40" t="s">
        <v>76</v>
      </c>
      <c r="B40" s="8">
        <v>-1226951</v>
      </c>
      <c r="D40" s="43">
        <v>-21218</v>
      </c>
    </row>
    <row r="41" spans="1:4" ht="12.75">
      <c r="A41" t="s">
        <v>102</v>
      </c>
      <c r="B41" s="8">
        <v>0</v>
      </c>
      <c r="D41" s="43">
        <v>3531094</v>
      </c>
    </row>
    <row r="42" spans="1:4" ht="12.75">
      <c r="A42" t="s">
        <v>103</v>
      </c>
      <c r="B42" s="8">
        <v>0</v>
      </c>
      <c r="D42" s="43">
        <v>-322173</v>
      </c>
    </row>
    <row r="43" spans="2:4" ht="12.75">
      <c r="B43" s="25">
        <f>SUM(B38:B42)</f>
        <v>-725452</v>
      </c>
      <c r="D43" s="25">
        <f>SUM(D38:D42)</f>
        <v>3461837</v>
      </c>
    </row>
    <row r="44" ht="12.75">
      <c r="A44" t="s">
        <v>46</v>
      </c>
    </row>
    <row r="45" spans="1:4" ht="15" customHeight="1">
      <c r="A45" s="64" t="s">
        <v>116</v>
      </c>
      <c r="B45" s="8">
        <v>310000</v>
      </c>
      <c r="D45" s="43">
        <v>0</v>
      </c>
    </row>
    <row r="46" spans="1:4" ht="15" customHeight="1">
      <c r="A46" s="64" t="s">
        <v>129</v>
      </c>
      <c r="B46" s="8">
        <v>150000</v>
      </c>
      <c r="D46" s="43">
        <v>0</v>
      </c>
    </row>
    <row r="47" spans="1:4" ht="12.75">
      <c r="A47" t="s">
        <v>128</v>
      </c>
      <c r="B47" s="8">
        <f>-303388-41274</f>
        <v>-344662</v>
      </c>
      <c r="D47" s="43">
        <v>0</v>
      </c>
    </row>
    <row r="48" spans="1:4" ht="12.75">
      <c r="A48" t="s">
        <v>104</v>
      </c>
      <c r="B48" s="8">
        <v>-86850</v>
      </c>
      <c r="D48" s="38">
        <v>0</v>
      </c>
    </row>
    <row r="49" spans="2:4" ht="12.75">
      <c r="B49" s="25">
        <f>SUM(B45:B48)</f>
        <v>28488</v>
      </c>
      <c r="D49" s="39">
        <v>0</v>
      </c>
    </row>
    <row r="51" spans="1:4" ht="12.75">
      <c r="A51" t="s">
        <v>47</v>
      </c>
      <c r="B51" s="8">
        <f>+B35+B43+B49</f>
        <v>257436</v>
      </c>
      <c r="D51" s="8">
        <f>+D35+D43+D49</f>
        <v>-6630633</v>
      </c>
    </row>
    <row r="52" spans="1:4" ht="12.75">
      <c r="A52" t="s">
        <v>48</v>
      </c>
      <c r="B52" s="8">
        <v>3709715</v>
      </c>
      <c r="D52" s="43">
        <v>12848807</v>
      </c>
    </row>
    <row r="53" spans="1:4" ht="12.75">
      <c r="A53" t="s">
        <v>88</v>
      </c>
      <c r="B53" s="25">
        <f>SUM(B51:B52)</f>
        <v>3967151</v>
      </c>
      <c r="D53" s="25">
        <f>SUM(D51:D52)</f>
        <v>6218174</v>
      </c>
    </row>
    <row r="55" ht="12.75">
      <c r="A55" t="s">
        <v>87</v>
      </c>
    </row>
    <row r="56" ht="12.75">
      <c r="A56" t="s">
        <v>111</v>
      </c>
    </row>
    <row r="57" spans="1:4" ht="12.75">
      <c r="A57" t="s">
        <v>77</v>
      </c>
      <c r="B57" s="8">
        <f>+'Balance Sheet'!B25</f>
        <v>4332429</v>
      </c>
      <c r="D57" s="35">
        <v>6571251</v>
      </c>
    </row>
    <row r="58" spans="1:4" ht="12.75">
      <c r="A58" t="s">
        <v>78</v>
      </c>
      <c r="B58" s="8">
        <f>-'Balance Sheet'!B32</f>
        <v>-365278</v>
      </c>
      <c r="D58" s="35">
        <v>-353077</v>
      </c>
    </row>
    <row r="59" spans="2:4" ht="12.75">
      <c r="B59" s="25">
        <f>SUM(B57:B58)</f>
        <v>3967151</v>
      </c>
      <c r="D59" s="39">
        <f>SUM(D56:D58)</f>
        <v>6218174</v>
      </c>
    </row>
    <row r="60" ht="12.75">
      <c r="B60" s="9"/>
    </row>
    <row r="61" spans="1:4" ht="12.75">
      <c r="A61" s="1" t="s">
        <v>49</v>
      </c>
      <c r="B61" s="27"/>
      <c r="C61" s="27"/>
      <c r="D61" s="36"/>
    </row>
    <row r="62" spans="1:4" ht="12.75">
      <c r="A62" s="1" t="s">
        <v>115</v>
      </c>
      <c r="B62" s="27"/>
      <c r="C62" s="27"/>
      <c r="D62" s="36"/>
    </row>
  </sheetData>
  <printOptions/>
  <pageMargins left="0.75" right="0.56" top="1" bottom="0.51" header="0.5" footer="0.23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9" sqref="A9"/>
    </sheetView>
  </sheetViews>
  <sheetFormatPr defaultColWidth="9.140625" defaultRowHeight="12.75"/>
  <cols>
    <col min="1" max="1" width="52.7109375" style="0" customWidth="1"/>
    <col min="2" max="2" width="18.28125" style="8" customWidth="1"/>
    <col min="3" max="3" width="2.28125" style="8" customWidth="1"/>
    <col min="4" max="4" width="18.140625" style="8" customWidth="1"/>
    <col min="5" max="5" width="3.28125" style="0" customWidth="1"/>
    <col min="6" max="6" width="12.8515625" style="0" bestFit="1" customWidth="1"/>
  </cols>
  <sheetData>
    <row r="1" spans="1:4" s="2" customFormat="1" ht="15.75">
      <c r="A1" s="2" t="s">
        <v>0</v>
      </c>
      <c r="B1" s="23"/>
      <c r="C1" s="23"/>
      <c r="D1" s="23"/>
    </row>
    <row r="2" spans="2:4" s="2" customFormat="1" ht="15.75">
      <c r="B2" s="23"/>
      <c r="C2" s="23"/>
      <c r="D2" s="23"/>
    </row>
    <row r="3" spans="1:4" s="2" customFormat="1" ht="15.75">
      <c r="A3" s="2" t="s">
        <v>15</v>
      </c>
      <c r="B3" s="23"/>
      <c r="C3" s="23"/>
      <c r="D3" s="23"/>
    </row>
    <row r="4" spans="1:4" s="2" customFormat="1" ht="15.75">
      <c r="A4" s="2" t="s">
        <v>121</v>
      </c>
      <c r="B4" s="23"/>
      <c r="C4" s="23"/>
      <c r="D4" s="23"/>
    </row>
    <row r="6" spans="2:4" ht="12.75">
      <c r="B6" s="24" t="s">
        <v>16</v>
      </c>
      <c r="D6" s="24" t="s">
        <v>16</v>
      </c>
    </row>
    <row r="7" spans="2:4" ht="12.75">
      <c r="B7" s="19" t="s">
        <v>131</v>
      </c>
      <c r="D7" s="19" t="s">
        <v>122</v>
      </c>
    </row>
    <row r="8" spans="2:4" ht="12.75">
      <c r="B8" s="17" t="s">
        <v>61</v>
      </c>
      <c r="D8" s="17" t="s">
        <v>61</v>
      </c>
    </row>
    <row r="10" spans="1:4" ht="12.75">
      <c r="A10" t="s">
        <v>17</v>
      </c>
      <c r="B10" s="8">
        <v>12658050</v>
      </c>
      <c r="D10" s="66">
        <v>12110741</v>
      </c>
    </row>
    <row r="11" ht="12.75">
      <c r="D11" s="66"/>
    </row>
    <row r="12" spans="1:4" ht="12.75">
      <c r="A12" t="s">
        <v>18</v>
      </c>
      <c r="B12" s="8">
        <v>26030804</v>
      </c>
      <c r="D12" s="66">
        <v>26030804</v>
      </c>
    </row>
    <row r="13" ht="12.75">
      <c r="D13" s="66"/>
    </row>
    <row r="14" spans="1:4" ht="12.75">
      <c r="A14" t="s">
        <v>19</v>
      </c>
      <c r="B14" s="8">
        <v>0</v>
      </c>
      <c r="D14" s="69">
        <v>0</v>
      </c>
    </row>
    <row r="15" ht="12.75">
      <c r="D15" s="68"/>
    </row>
    <row r="16" spans="1:4" ht="12.75">
      <c r="A16" t="s">
        <v>20</v>
      </c>
      <c r="B16" s="8">
        <v>0</v>
      </c>
      <c r="D16" s="69">
        <v>0</v>
      </c>
    </row>
    <row r="17" ht="12.75">
      <c r="D17" s="66"/>
    </row>
    <row r="18" spans="1:4" ht="12.75">
      <c r="A18" t="s">
        <v>92</v>
      </c>
      <c r="B18" s="8">
        <v>1428690</v>
      </c>
      <c r="D18" s="66">
        <v>1761422</v>
      </c>
    </row>
    <row r="19" ht="12.75">
      <c r="D19" s="66"/>
    </row>
    <row r="20" spans="1:4" ht="12.75">
      <c r="A20" t="s">
        <v>21</v>
      </c>
      <c r="D20" s="66"/>
    </row>
    <row r="21" spans="1:4" ht="12.75">
      <c r="A21" t="s">
        <v>22</v>
      </c>
      <c r="B21" s="8">
        <v>7201145</v>
      </c>
      <c r="D21" s="66">
        <v>5880234</v>
      </c>
    </row>
    <row r="22" spans="1:4" ht="12.75">
      <c r="A22" t="s">
        <v>93</v>
      </c>
      <c r="B22" s="8">
        <v>4219505</v>
      </c>
      <c r="D22" s="66">
        <v>10267145</v>
      </c>
    </row>
    <row r="23" spans="1:5" ht="12.75">
      <c r="A23" t="s">
        <v>62</v>
      </c>
      <c r="B23" s="8">
        <f>19326801+2321515+1</f>
        <v>21648317</v>
      </c>
      <c r="D23" s="66">
        <f>23075845+2040529</f>
        <v>25116374</v>
      </c>
      <c r="E23" s="40"/>
    </row>
    <row r="24" spans="1:4" ht="12.75">
      <c r="A24" t="s">
        <v>63</v>
      </c>
      <c r="B24" s="8">
        <v>182912</v>
      </c>
      <c r="D24" s="66">
        <v>156790</v>
      </c>
    </row>
    <row r="25" spans="1:4" ht="12.75">
      <c r="A25" t="s">
        <v>23</v>
      </c>
      <c r="B25" s="8">
        <f>266481+4065949-1</f>
        <v>4332429</v>
      </c>
      <c r="D25" s="66">
        <f>3923949+419432</f>
        <v>4343381</v>
      </c>
    </row>
    <row r="26" spans="2:4" ht="12.75">
      <c r="B26" s="25">
        <f>SUM(B21:B25)</f>
        <v>37584308</v>
      </c>
      <c r="D26" s="67">
        <f>SUM(D21:D25)</f>
        <v>45763924</v>
      </c>
    </row>
    <row r="27" spans="4:5" ht="12.75">
      <c r="D27" s="66"/>
      <c r="E27" s="40"/>
    </row>
    <row r="28" spans="1:4" ht="12.75">
      <c r="A28" t="s">
        <v>24</v>
      </c>
      <c r="D28" s="66"/>
    </row>
    <row r="29" ht="12.75">
      <c r="E29" s="40"/>
    </row>
    <row r="30" spans="1:5" ht="12.75">
      <c r="A30" t="s">
        <v>25</v>
      </c>
      <c r="B30" s="8">
        <f>6356131+12881860+1</f>
        <v>19237992</v>
      </c>
      <c r="D30" s="66">
        <f>7404319+15204132</f>
        <v>22608451</v>
      </c>
      <c r="E30" s="40"/>
    </row>
    <row r="31" spans="1:6" ht="12.75">
      <c r="A31" t="s">
        <v>94</v>
      </c>
      <c r="B31" s="8">
        <v>1350901</v>
      </c>
      <c r="D31" s="66">
        <v>1773176</v>
      </c>
      <c r="E31" s="40"/>
      <c r="F31" s="33"/>
    </row>
    <row r="32" spans="1:5" ht="12.75">
      <c r="A32" t="s">
        <v>113</v>
      </c>
      <c r="B32" s="8">
        <v>365278</v>
      </c>
      <c r="D32" s="65">
        <v>633666</v>
      </c>
      <c r="E32" s="40"/>
    </row>
    <row r="33" spans="1:4" ht="12.75">
      <c r="A33" t="s">
        <v>112</v>
      </c>
      <c r="B33" s="8">
        <f>78443+89136+13280000</f>
        <v>13447579</v>
      </c>
      <c r="D33" s="66">
        <f>198986+63936+303388+12970000</f>
        <v>13536310</v>
      </c>
    </row>
    <row r="34" spans="1:4" ht="12.75">
      <c r="A34" t="s">
        <v>26</v>
      </c>
      <c r="B34" s="8">
        <v>62665</v>
      </c>
      <c r="D34" s="66">
        <v>530015</v>
      </c>
    </row>
    <row r="35" spans="2:6" ht="12.75">
      <c r="B35" s="25">
        <f>SUM(B30:B34)</f>
        <v>34464415</v>
      </c>
      <c r="D35" s="25">
        <f>SUM(D30:D34)</f>
        <v>39081618</v>
      </c>
      <c r="E35" s="40"/>
      <c r="F35" s="40"/>
    </row>
    <row r="36" ht="12.75">
      <c r="D36" s="66"/>
    </row>
    <row r="37" spans="1:4" ht="12.75">
      <c r="A37" t="s">
        <v>27</v>
      </c>
      <c r="B37" s="9">
        <f>+B26-B35</f>
        <v>3119893</v>
      </c>
      <c r="C37" s="9"/>
      <c r="D37" s="9">
        <f>+D26-D35</f>
        <v>6682306</v>
      </c>
    </row>
    <row r="39" spans="2:4" ht="13.5" thickBot="1">
      <c r="B39" s="26">
        <f>+B37+B16+B14+B12+B10+B18</f>
        <v>43237437</v>
      </c>
      <c r="D39" s="26">
        <f>+D37+D16+D14+D12+D10+D18</f>
        <v>46585273</v>
      </c>
    </row>
    <row r="41" spans="1:4" ht="12.75">
      <c r="A41" t="s">
        <v>28</v>
      </c>
      <c r="B41" s="9">
        <v>42000000</v>
      </c>
      <c r="C41" s="9"/>
      <c r="D41" s="66">
        <v>42000000</v>
      </c>
    </row>
    <row r="42" spans="1:4" ht="12.75">
      <c r="A42" t="s">
        <v>29</v>
      </c>
      <c r="B42" s="9">
        <f>5240+529391</f>
        <v>534631</v>
      </c>
      <c r="C42" s="9"/>
      <c r="D42" s="66">
        <f>5240+3994443</f>
        <v>3999683</v>
      </c>
    </row>
    <row r="43" spans="1:4" ht="12.75">
      <c r="A43" t="s">
        <v>95</v>
      </c>
      <c r="B43" s="41">
        <v>0</v>
      </c>
      <c r="C43" s="10"/>
      <c r="D43" s="41">
        <v>0</v>
      </c>
    </row>
    <row r="44" spans="1:4" ht="12.75">
      <c r="A44" t="s">
        <v>30</v>
      </c>
      <c r="B44" s="8">
        <f>SUM(B41:B43)</f>
        <v>42534631</v>
      </c>
      <c r="D44" s="8">
        <f>SUM(D41:D43)</f>
        <v>45999683</v>
      </c>
    </row>
    <row r="45" spans="1:4" ht="12.75">
      <c r="A45" t="s">
        <v>31</v>
      </c>
      <c r="B45" s="8">
        <v>0</v>
      </c>
      <c r="D45" s="8">
        <v>0</v>
      </c>
    </row>
    <row r="46" ht="12.75">
      <c r="A46" t="s">
        <v>32</v>
      </c>
    </row>
    <row r="47" spans="1:4" ht="12.75">
      <c r="A47" t="s">
        <v>33</v>
      </c>
      <c r="B47" s="8">
        <f>282915+257138</f>
        <v>540053</v>
      </c>
      <c r="D47" s="8">
        <f>99223+323614</f>
        <v>422837</v>
      </c>
    </row>
    <row r="48" spans="1:4" ht="12.75">
      <c r="A48" t="s">
        <v>34</v>
      </c>
      <c r="B48" s="8">
        <v>0</v>
      </c>
      <c r="D48" s="8">
        <v>0</v>
      </c>
    </row>
    <row r="49" spans="1:4" ht="12.75">
      <c r="A49" t="s">
        <v>35</v>
      </c>
      <c r="B49" s="10">
        <v>162753</v>
      </c>
      <c r="D49" s="10">
        <v>162753</v>
      </c>
    </row>
    <row r="50" spans="2:4" ht="13.5" thickBot="1">
      <c r="B50" s="26">
        <f>SUM(B44:B49)</f>
        <v>43237437</v>
      </c>
      <c r="D50" s="26">
        <f>SUM(D44:D49)</f>
        <v>46585273</v>
      </c>
    </row>
    <row r="52" spans="1:4" ht="12.75">
      <c r="A52" t="s">
        <v>96</v>
      </c>
      <c r="B52" s="33">
        <f>+(B44-B12)/B41*100</f>
        <v>39.294826190476186</v>
      </c>
      <c r="D52" s="33">
        <f>+(D44-D12)/D41*100</f>
        <v>47.54495</v>
      </c>
    </row>
    <row r="54" spans="1:5" ht="12.75">
      <c r="A54" s="1" t="s">
        <v>36</v>
      </c>
      <c r="B54" s="27"/>
      <c r="C54" s="27"/>
      <c r="D54" s="27"/>
      <c r="E54" s="1"/>
    </row>
    <row r="55" spans="1:5" ht="12.75">
      <c r="A55" s="1" t="s">
        <v>115</v>
      </c>
      <c r="B55" s="27"/>
      <c r="C55" s="27"/>
      <c r="D55" s="27"/>
      <c r="E55" s="1"/>
    </row>
  </sheetData>
  <printOptions/>
  <pageMargins left="0.75" right="0.68" top="1" bottom="0.68" header="0.5" footer="0.4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6">
      <selection activeCell="B39" sqref="B39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2.28125" style="0" customWidth="1"/>
    <col min="4" max="4" width="12.00390625" style="0" customWidth="1"/>
    <col min="5" max="5" width="2.28125" style="0" customWidth="1"/>
    <col min="6" max="6" width="11.7109375" style="0" customWidth="1"/>
    <col min="7" max="7" width="2.28125" style="0" customWidth="1"/>
    <col min="8" max="8" width="12.140625" style="0" customWidth="1"/>
    <col min="9" max="9" width="2.28125" style="0" customWidth="1"/>
    <col min="10" max="10" width="11.00390625" style="0" customWidth="1"/>
    <col min="11" max="11" width="2.421875" style="0" customWidth="1"/>
    <col min="12" max="12" width="13.7109375" style="0" customWidth="1"/>
  </cols>
  <sheetData>
    <row r="1" spans="1:2" ht="15.75">
      <c r="A1" s="2" t="s">
        <v>0</v>
      </c>
      <c r="B1" s="2"/>
    </row>
    <row r="2" spans="1:2" ht="15.75">
      <c r="A2" s="2"/>
      <c r="B2" s="2"/>
    </row>
    <row r="3" spans="1:2" ht="15.75">
      <c r="A3" s="2" t="s">
        <v>50</v>
      </c>
      <c r="B3" s="2"/>
    </row>
    <row r="4" spans="1:2" ht="15.75">
      <c r="A4" s="2" t="s">
        <v>118</v>
      </c>
      <c r="B4" s="2"/>
    </row>
    <row r="5" spans="1:6" ht="15.75">
      <c r="A5" s="2"/>
      <c r="B5" s="2"/>
      <c r="D5" s="6" t="s">
        <v>51</v>
      </c>
      <c r="F5" s="6" t="s">
        <v>51</v>
      </c>
    </row>
    <row r="6" spans="4:10" ht="12.75">
      <c r="D6" s="6" t="s">
        <v>52</v>
      </c>
      <c r="F6" s="6" t="s">
        <v>52</v>
      </c>
      <c r="H6" s="6" t="s">
        <v>55</v>
      </c>
      <c r="J6" s="1" t="s">
        <v>98</v>
      </c>
    </row>
    <row r="7" spans="2:12" ht="12.75">
      <c r="B7" s="6" t="s">
        <v>28</v>
      </c>
      <c r="D7" s="6" t="s">
        <v>53</v>
      </c>
      <c r="F7" s="6" t="s">
        <v>6</v>
      </c>
      <c r="H7" s="6" t="s">
        <v>56</v>
      </c>
      <c r="J7" s="1" t="s">
        <v>81</v>
      </c>
      <c r="L7" s="1" t="s">
        <v>54</v>
      </c>
    </row>
    <row r="8" spans="2:12" ht="12.75">
      <c r="B8" s="21" t="s">
        <v>61</v>
      </c>
      <c r="D8" s="21" t="s">
        <v>61</v>
      </c>
      <c r="F8" s="21" t="s">
        <v>61</v>
      </c>
      <c r="H8" s="21" t="s">
        <v>61</v>
      </c>
      <c r="J8" s="42" t="s">
        <v>61</v>
      </c>
      <c r="L8" s="21" t="s">
        <v>61</v>
      </c>
    </row>
    <row r="9" spans="1:4" ht="12.75">
      <c r="A9" s="1"/>
      <c r="B9" s="3"/>
      <c r="D9" s="3"/>
    </row>
    <row r="10" spans="1:4" ht="12.75">
      <c r="A10" s="1" t="s">
        <v>124</v>
      </c>
      <c r="B10" s="5"/>
      <c r="D10" s="5"/>
    </row>
    <row r="11" spans="1:4" ht="12.75">
      <c r="A11" s="7" t="s">
        <v>125</v>
      </c>
      <c r="B11" s="3"/>
      <c r="D11" s="3"/>
    </row>
    <row r="13" spans="1:12" ht="12.75">
      <c r="A13" t="s">
        <v>58</v>
      </c>
      <c r="B13" s="8">
        <v>42000000</v>
      </c>
      <c r="C13" s="8"/>
      <c r="D13" s="8">
        <v>5240</v>
      </c>
      <c r="E13" s="8"/>
      <c r="F13" s="8">
        <v>0</v>
      </c>
      <c r="G13" s="8"/>
      <c r="H13" s="33">
        <v>3994443</v>
      </c>
      <c r="I13" s="8"/>
      <c r="J13" s="8">
        <v>0</v>
      </c>
      <c r="K13" s="8"/>
      <c r="L13" s="8">
        <f>SUM(B13:J13)</f>
        <v>45999683</v>
      </c>
    </row>
    <row r="14" spans="2:12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t="s">
        <v>80</v>
      </c>
      <c r="B15" s="9">
        <v>0</v>
      </c>
      <c r="C15" s="8"/>
      <c r="D15" s="9">
        <v>0</v>
      </c>
      <c r="E15" s="8"/>
      <c r="F15" s="9">
        <v>0</v>
      </c>
      <c r="G15" s="8"/>
      <c r="H15" s="9">
        <f>+'Income Stmt'!F32</f>
        <v>-3465052</v>
      </c>
      <c r="I15" s="8"/>
      <c r="J15" s="8"/>
      <c r="K15" s="8"/>
      <c r="L15" s="8">
        <f>SUM(B15:J15)</f>
        <v>-3465052</v>
      </c>
    </row>
    <row r="16" spans="2:12" ht="12.75">
      <c r="B16" s="9"/>
      <c r="C16" s="8"/>
      <c r="D16" s="9"/>
      <c r="E16" s="8"/>
      <c r="F16" s="9"/>
      <c r="G16" s="8"/>
      <c r="H16" s="9"/>
      <c r="I16" s="8"/>
      <c r="J16" s="8"/>
      <c r="K16" s="8"/>
      <c r="L16" s="8"/>
    </row>
    <row r="17" spans="1:12" ht="12.75">
      <c r="A17" t="s">
        <v>97</v>
      </c>
      <c r="B17" s="9">
        <v>0</v>
      </c>
      <c r="C17" s="8"/>
      <c r="D17" s="9">
        <v>0</v>
      </c>
      <c r="E17" s="8"/>
      <c r="F17" s="9">
        <v>0</v>
      </c>
      <c r="G17" s="8"/>
      <c r="H17" s="9">
        <v>0</v>
      </c>
      <c r="I17" s="8"/>
      <c r="J17" s="8">
        <v>0</v>
      </c>
      <c r="K17" s="8"/>
      <c r="L17" s="8">
        <f>SUM(B17:J17)</f>
        <v>0</v>
      </c>
    </row>
    <row r="18" spans="2:12" ht="12.75">
      <c r="B18" s="9"/>
      <c r="C18" s="8"/>
      <c r="D18" s="9"/>
      <c r="E18" s="8"/>
      <c r="F18" s="9"/>
      <c r="G18" s="8"/>
      <c r="H18" s="9"/>
      <c r="I18" s="8"/>
      <c r="J18" s="8"/>
      <c r="K18" s="8"/>
      <c r="L18" s="9"/>
    </row>
    <row r="19" spans="2:12" ht="12.75">
      <c r="B19" s="10"/>
      <c r="C19" s="8"/>
      <c r="D19" s="10"/>
      <c r="E19" s="8"/>
      <c r="F19" s="10"/>
      <c r="G19" s="8"/>
      <c r="H19" s="10"/>
      <c r="I19" s="8"/>
      <c r="J19" s="10"/>
      <c r="K19" s="8"/>
      <c r="L19" s="10"/>
    </row>
    <row r="20" spans="2:12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t="s">
        <v>59</v>
      </c>
      <c r="B21" s="10">
        <f>SUM(B13:B19)</f>
        <v>42000000</v>
      </c>
      <c r="C21" s="8"/>
      <c r="D21" s="10">
        <f>SUM(D13:D19)</f>
        <v>5240</v>
      </c>
      <c r="E21" s="8"/>
      <c r="F21" s="10">
        <f>SUM(F13:F19)</f>
        <v>0</v>
      </c>
      <c r="G21" s="8"/>
      <c r="H21" s="10">
        <f>SUM(H13:H19)</f>
        <v>529391</v>
      </c>
      <c r="I21" s="8"/>
      <c r="J21" s="10">
        <f>SUM(J13:J19)</f>
        <v>0</v>
      </c>
      <c r="K21" s="8"/>
      <c r="L21" s="10">
        <f>SUM(B21:H21)</f>
        <v>42534631</v>
      </c>
    </row>
    <row r="23" ht="12.75">
      <c r="H23" s="40"/>
    </row>
    <row r="24" spans="2:8" ht="12.75">
      <c r="B24" s="4"/>
      <c r="C24" s="4"/>
      <c r="D24" s="4"/>
      <c r="E24" s="4"/>
      <c r="H24" s="40"/>
    </row>
    <row r="25" spans="2:5" ht="12.75">
      <c r="B25" s="4"/>
      <c r="C25" s="4"/>
      <c r="D25" s="4"/>
      <c r="E25" s="4"/>
    </row>
    <row r="26" spans="1:4" ht="12.75">
      <c r="A26" s="1"/>
      <c r="B26" s="3"/>
      <c r="D26" s="3"/>
    </row>
    <row r="27" spans="1:12" s="4" customFormat="1" ht="12.75">
      <c r="A27" s="1" t="s">
        <v>124</v>
      </c>
      <c r="B27" s="5"/>
      <c r="C27"/>
      <c r="D27" s="5"/>
      <c r="E27"/>
      <c r="F27"/>
      <c r="G27"/>
      <c r="H27"/>
      <c r="I27"/>
      <c r="J27"/>
      <c r="K27"/>
      <c r="L27"/>
    </row>
    <row r="28" spans="1:12" s="4" customFormat="1" ht="12.75">
      <c r="A28" s="7" t="s">
        <v>126</v>
      </c>
      <c r="B28" s="3"/>
      <c r="C28"/>
      <c r="D28" s="3"/>
      <c r="E28"/>
      <c r="F28"/>
      <c r="G28"/>
      <c r="H28"/>
      <c r="I28"/>
      <c r="J28"/>
      <c r="K28"/>
      <c r="L28"/>
    </row>
    <row r="29" spans="1:12" s="4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s="4" customFormat="1" ht="12.75">
      <c r="A30" t="s">
        <v>58</v>
      </c>
      <c r="B30" s="8">
        <v>40000000</v>
      </c>
      <c r="C30" s="8"/>
      <c r="D30" s="8">
        <v>5240</v>
      </c>
      <c r="E30" s="8"/>
      <c r="F30" s="8">
        <v>0</v>
      </c>
      <c r="G30" s="8"/>
      <c r="H30" s="33">
        <v>6273942</v>
      </c>
      <c r="I30" s="8"/>
      <c r="J30" s="8">
        <v>0</v>
      </c>
      <c r="K30" s="8"/>
      <c r="L30" s="8">
        <f>SUM(B30:J30)</f>
        <v>46279182</v>
      </c>
    </row>
    <row r="31" spans="1:12" s="4" customFormat="1" ht="12.75">
      <c r="A3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4" customFormat="1" ht="12.75">
      <c r="A32" t="s">
        <v>80</v>
      </c>
      <c r="B32" s="9">
        <v>0</v>
      </c>
      <c r="C32" s="8"/>
      <c r="D32" s="9">
        <v>0</v>
      </c>
      <c r="E32" s="8"/>
      <c r="F32" s="9">
        <v>0</v>
      </c>
      <c r="G32" s="8"/>
      <c r="H32" s="9">
        <v>-1452016</v>
      </c>
      <c r="I32" s="8"/>
      <c r="J32" s="8"/>
      <c r="K32" s="8"/>
      <c r="L32" s="8">
        <f>SUM(B32:J32)</f>
        <v>-1452016</v>
      </c>
    </row>
    <row r="33" spans="1:12" s="4" customFormat="1" ht="12.75">
      <c r="A33"/>
      <c r="B33" s="9"/>
      <c r="C33" s="8"/>
      <c r="D33" s="9"/>
      <c r="E33" s="8"/>
      <c r="F33" s="9"/>
      <c r="G33" s="8"/>
      <c r="H33" s="9"/>
      <c r="I33" s="8"/>
      <c r="J33" s="8"/>
      <c r="K33" s="8"/>
      <c r="L33" s="8"/>
    </row>
    <row r="34" spans="1:12" s="4" customFormat="1" ht="12.75">
      <c r="A34" t="s">
        <v>97</v>
      </c>
      <c r="B34" s="9">
        <v>0</v>
      </c>
      <c r="C34" s="8"/>
      <c r="D34" s="9">
        <v>0</v>
      </c>
      <c r="E34" s="8"/>
      <c r="F34" s="9">
        <v>0</v>
      </c>
      <c r="G34" s="8"/>
      <c r="H34" s="9">
        <v>0</v>
      </c>
      <c r="I34" s="8"/>
      <c r="J34" s="8">
        <v>0</v>
      </c>
      <c r="K34" s="8"/>
      <c r="L34" s="8">
        <f>SUM(B34:J34)</f>
        <v>0</v>
      </c>
    </row>
    <row r="35" spans="1:12" s="4" customFormat="1" ht="12.75">
      <c r="A35"/>
      <c r="B35" s="9"/>
      <c r="C35" s="8"/>
      <c r="D35" s="9"/>
      <c r="E35" s="8"/>
      <c r="F35" s="9"/>
      <c r="G35" s="8"/>
      <c r="H35" s="9"/>
      <c r="I35" s="8"/>
      <c r="J35" s="8"/>
      <c r="K35" s="8"/>
      <c r="L35" s="9"/>
    </row>
    <row r="36" spans="1:12" s="4" customFormat="1" ht="12.75">
      <c r="A36"/>
      <c r="B36" s="10"/>
      <c r="C36" s="8"/>
      <c r="D36" s="10"/>
      <c r="E36" s="8"/>
      <c r="F36" s="10"/>
      <c r="G36" s="8"/>
      <c r="H36" s="10"/>
      <c r="I36" s="8"/>
      <c r="J36" s="10"/>
      <c r="K36" s="8"/>
      <c r="L36" s="10"/>
    </row>
    <row r="37" spans="1:12" s="4" customFormat="1" ht="12.75">
      <c r="A3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s="4" customFormat="1" ht="12.75">
      <c r="A38" t="s">
        <v>59</v>
      </c>
      <c r="B38" s="10">
        <f>SUM(B30:B36)</f>
        <v>40000000</v>
      </c>
      <c r="C38" s="8"/>
      <c r="D38" s="10">
        <f>SUM(D30:D36)</f>
        <v>5240</v>
      </c>
      <c r="E38" s="8"/>
      <c r="F38" s="10">
        <f>SUM(F30:F36)</f>
        <v>0</v>
      </c>
      <c r="G38" s="8"/>
      <c r="H38" s="10">
        <f>SUM(H30:H36)</f>
        <v>4821926</v>
      </c>
      <c r="I38" s="8"/>
      <c r="J38" s="10">
        <f>SUM(J30:J36)</f>
        <v>0</v>
      </c>
      <c r="K38" s="8"/>
      <c r="L38" s="10">
        <f>SUM(B38:H38)</f>
        <v>44827166</v>
      </c>
    </row>
    <row r="39" spans="1:12" s="4" customFormat="1" ht="12.75">
      <c r="A39"/>
      <c r="B39"/>
      <c r="C39"/>
      <c r="D39"/>
      <c r="E39"/>
      <c r="F39"/>
      <c r="G39"/>
      <c r="H39"/>
      <c r="I39"/>
      <c r="J39"/>
      <c r="K39"/>
      <c r="L39"/>
    </row>
    <row r="40" s="4" customFormat="1" ht="12.75"/>
    <row r="41" spans="1:4" s="4" customFormat="1" ht="12.75">
      <c r="A41" s="73"/>
      <c r="B41" s="74"/>
      <c r="D41" s="74"/>
    </row>
    <row r="42" spans="1:4" s="4" customFormat="1" ht="12.75">
      <c r="A42" s="73"/>
      <c r="B42" s="72"/>
      <c r="D42" s="72"/>
    </row>
    <row r="43" spans="2:12" s="4" customFormat="1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s="4" customFormat="1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s="4" customFormat="1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s="4" customFormat="1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s="4" customFormat="1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s="4" customFormat="1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="4" customFormat="1" ht="12.75"/>
    <row r="50" s="4" customFormat="1" ht="12.75"/>
    <row r="51" s="4" customFormat="1" ht="12.75"/>
    <row r="53" spans="1:4" ht="12.75">
      <c r="A53" s="1" t="s">
        <v>57</v>
      </c>
      <c r="B53" s="1"/>
      <c r="C53" s="1"/>
      <c r="D53" s="1"/>
    </row>
    <row r="54" spans="1:4" ht="12.75">
      <c r="A54" s="1" t="s">
        <v>115</v>
      </c>
      <c r="B54" s="1"/>
      <c r="C54" s="1"/>
      <c r="D54" s="1"/>
    </row>
  </sheetData>
  <printOptions/>
  <pageMargins left="0.75" right="0.7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Wong Mun Ling</dc:creator>
  <cp:keywords/>
  <dc:description/>
  <cp:lastModifiedBy>user</cp:lastModifiedBy>
  <cp:lastPrinted>2005-08-26T07:41:12Z</cp:lastPrinted>
  <dcterms:created xsi:type="dcterms:W3CDTF">2002-08-21T01:20:56Z</dcterms:created>
  <dcterms:modified xsi:type="dcterms:W3CDTF">2005-08-26T07:41:13Z</dcterms:modified>
  <cp:category/>
  <cp:version/>
  <cp:contentType/>
  <cp:contentStatus/>
</cp:coreProperties>
</file>